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755" windowHeight="12585" activeTab="0"/>
  </bookViews>
  <sheets>
    <sheet name="Отпуск ЭЭ сет организациями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'[1]REESTR_MO'!$D$2:$D$28</definedName>
    <definedName name="org">'[1]Титульный'!$G$18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<sst xmlns="http://schemas.openxmlformats.org/spreadsheetml/2006/main" count="107" uniqueCount="65">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</sst>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1" applyNumberFormat="0" applyAlignment="0">
      <protection locked="0"/>
    </xf>
    <xf numFmtId="166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7" fillId="20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3" applyNumberFormat="0" applyAlignment="0" applyProtection="0"/>
    <xf numFmtId="0" fontId="40" fillId="29" borderId="4" applyNumberFormat="0" applyAlignment="0" applyProtection="0"/>
    <xf numFmtId="0" fontId="41" fillId="2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8" applyBorder="0">
      <alignment horizontal="center" vertical="center" wrapText="1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0" applyNumberFormat="0" applyBorder="0" applyAlignment="0">
      <protection/>
    </xf>
    <xf numFmtId="49" fontId="5" fillId="32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88" applyFont="1" applyAlignment="1" applyProtection="1">
      <alignment vertical="center"/>
      <protection/>
    </xf>
    <xf numFmtId="0" fontId="3" fillId="0" borderId="0" xfId="88" applyNumberFormat="1" applyFont="1" applyAlignment="1" applyProtection="1">
      <alignment vertical="center"/>
      <protection/>
    </xf>
    <xf numFmtId="0" fontId="3" fillId="0" borderId="0" xfId="87" applyFont="1" applyAlignment="1" applyProtection="1">
      <alignment vertical="center"/>
      <protection/>
    </xf>
    <xf numFmtId="49" fontId="3" fillId="0" borderId="0" xfId="88" applyNumberFormat="1" applyFont="1" applyAlignment="1" applyProtection="1">
      <alignment vertical="center"/>
      <protection/>
    </xf>
    <xf numFmtId="0" fontId="3" fillId="0" borderId="0" xfId="88" applyFont="1" applyBorder="1" applyAlignment="1" applyProtection="1">
      <alignment vertical="center"/>
      <protection/>
    </xf>
    <xf numFmtId="0" fontId="4" fillId="0" borderId="0" xfId="88" applyFont="1" applyBorder="1" applyAlignment="1" applyProtection="1">
      <alignment horizontal="right" vertical="center"/>
      <protection/>
    </xf>
    <xf numFmtId="0" fontId="4" fillId="0" borderId="0" xfId="88" applyFont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vertical="center"/>
      <protection/>
    </xf>
    <xf numFmtId="0" fontId="4" fillId="0" borderId="13" xfId="88" applyFont="1" applyFill="1" applyBorder="1" applyAlignment="1" applyProtection="1">
      <alignment horizontal="center" vertical="center"/>
      <protection/>
    </xf>
    <xf numFmtId="0" fontId="4" fillId="0" borderId="0" xfId="88" applyFont="1" applyFill="1" applyBorder="1" applyAlignment="1" applyProtection="1">
      <alignment horizontal="center" vertical="center"/>
      <protection/>
    </xf>
    <xf numFmtId="0" fontId="3" fillId="0" borderId="0" xfId="91" applyFont="1" applyFill="1" applyBorder="1" applyAlignment="1" applyProtection="1">
      <alignment vertical="center"/>
      <protection/>
    </xf>
    <xf numFmtId="0" fontId="3" fillId="0" borderId="13" xfId="88" applyFont="1" applyBorder="1" applyAlignment="1" applyProtection="1">
      <alignment vertical="center"/>
      <protection/>
    </xf>
    <xf numFmtId="49" fontId="3" fillId="0" borderId="13" xfId="82" applyFont="1" applyBorder="1" applyAlignment="1">
      <alignment horizontal="right" vertical="center"/>
      <protection/>
    </xf>
    <xf numFmtId="0" fontId="3" fillId="0" borderId="14" xfId="90" applyFont="1" applyBorder="1" applyAlignment="1" applyProtection="1">
      <alignment horizontal="center" vertical="center" wrapText="1"/>
      <protection/>
    </xf>
    <xf numFmtId="0" fontId="3" fillId="0" borderId="15" xfId="88" applyFont="1" applyBorder="1" applyAlignment="1" applyProtection="1">
      <alignment vertical="center"/>
      <protection/>
    </xf>
    <xf numFmtId="0" fontId="3" fillId="0" borderId="13" xfId="88" applyFont="1" applyBorder="1" applyAlignment="1" applyProtection="1">
      <alignment horizontal="center" vertical="center" wrapText="1"/>
      <protection/>
    </xf>
    <xf numFmtId="49" fontId="3" fillId="0" borderId="0" xfId="82" applyFont="1" applyAlignment="1" applyProtection="1">
      <alignment vertical="center"/>
      <protection/>
    </xf>
    <xf numFmtId="49" fontId="3" fillId="0" borderId="0" xfId="82" applyFont="1" applyBorder="1" applyAlignment="1" applyProtection="1">
      <alignment vertical="center"/>
      <protection/>
    </xf>
    <xf numFmtId="49" fontId="3" fillId="0" borderId="15" xfId="82" applyFont="1" applyBorder="1" applyAlignment="1" applyProtection="1">
      <alignment vertical="center"/>
      <protection/>
    </xf>
    <xf numFmtId="49" fontId="3" fillId="0" borderId="14" xfId="82" applyFont="1" applyBorder="1" applyAlignment="1">
      <alignment vertical="center" wrapText="1"/>
      <protection/>
    </xf>
    <xf numFmtId="49" fontId="3" fillId="0" borderId="14" xfId="82" applyFont="1" applyBorder="1" applyAlignment="1">
      <alignment horizontal="center" vertical="center" wrapText="1"/>
      <protection/>
    </xf>
    <xf numFmtId="164" fontId="3" fillId="36" borderId="14" xfId="82" applyNumberFormat="1" applyFont="1" applyFill="1" applyBorder="1" applyAlignment="1" applyProtection="1">
      <alignment horizontal="right" vertical="center"/>
      <protection/>
    </xf>
    <xf numFmtId="164" fontId="54" fillId="37" borderId="14" xfId="82" applyNumberFormat="1" applyFont="1" applyFill="1" applyBorder="1" applyAlignment="1" applyProtection="1">
      <alignment horizontal="right" vertical="center"/>
      <protection locked="0"/>
    </xf>
    <xf numFmtId="164" fontId="3" fillId="38" borderId="14" xfId="82" applyNumberFormat="1" applyFont="1" applyFill="1" applyBorder="1" applyAlignment="1" applyProtection="1">
      <alignment horizontal="right" vertical="center"/>
      <protection locked="0"/>
    </xf>
    <xf numFmtId="164" fontId="54" fillId="37" borderId="14" xfId="88" applyNumberFormat="1" applyFont="1" applyFill="1" applyBorder="1" applyAlignment="1" applyProtection="1">
      <alignment horizontal="right" vertical="center"/>
      <protection locked="0"/>
    </xf>
    <xf numFmtId="164" fontId="3" fillId="38" borderId="14" xfId="89" applyNumberFormat="1" applyFont="1" applyFill="1" applyBorder="1" applyAlignment="1" applyProtection="1">
      <alignment horizontal="right" vertical="center"/>
      <protection locked="0"/>
    </xf>
    <xf numFmtId="0" fontId="3" fillId="0" borderId="15" xfId="88" applyFont="1" applyFill="1" applyBorder="1" applyAlignment="1" applyProtection="1">
      <alignment vertical="center"/>
      <protection/>
    </xf>
    <xf numFmtId="0" fontId="3" fillId="0" borderId="0" xfId="88" applyFont="1" applyFill="1" applyBorder="1" applyAlignment="1" applyProtection="1">
      <alignment vertical="center"/>
      <protection/>
    </xf>
    <xf numFmtId="164" fontId="3" fillId="38" borderId="14" xfId="88" applyNumberFormat="1" applyFont="1" applyFill="1" applyBorder="1" applyAlignment="1" applyProtection="1">
      <alignment horizontal="right" vertical="center"/>
      <protection locked="0"/>
    </xf>
    <xf numFmtId="164" fontId="3" fillId="38" borderId="14" xfId="88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88" applyFont="1" applyFill="1" applyBorder="1" applyAlignment="1" applyProtection="1">
      <alignment horizontal="center" vertical="center" wrapText="1"/>
      <protection/>
    </xf>
    <xf numFmtId="0" fontId="3" fillId="0" borderId="0" xfId="88" applyFont="1" applyFill="1" applyBorder="1" applyAlignment="1" applyProtection="1">
      <alignment horizontal="center" vertical="center" wrapText="1"/>
      <protection/>
    </xf>
    <xf numFmtId="0" fontId="6" fillId="0" borderId="0" xfId="88" applyFont="1" applyProtection="1">
      <alignment/>
      <protection/>
    </xf>
    <xf numFmtId="0" fontId="7" fillId="0" borderId="0" xfId="88" applyFont="1" applyProtection="1">
      <alignment/>
      <protection/>
    </xf>
    <xf numFmtId="0" fontId="7" fillId="0" borderId="0" xfId="88" applyFont="1" applyAlignment="1" applyProtection="1">
      <alignment horizontal="left" indent="3"/>
      <protection/>
    </xf>
    <xf numFmtId="0" fontId="7" fillId="0" borderId="0" xfId="88" applyFont="1" applyBorder="1" applyAlignment="1" applyProtection="1">
      <alignment horizontal="center" vertical="center"/>
      <protection/>
    </xf>
    <xf numFmtId="0" fontId="7" fillId="0" borderId="0" xfId="88" applyFont="1" applyBorder="1" applyProtection="1">
      <alignment/>
      <protection/>
    </xf>
    <xf numFmtId="0" fontId="7" fillId="0" borderId="0" xfId="88" applyFont="1" applyAlignment="1" applyProtection="1">
      <alignment horizontal="center" vertical="center"/>
      <protection/>
    </xf>
    <xf numFmtId="0" fontId="7" fillId="0" borderId="16" xfId="88" applyFont="1" applyBorder="1" applyProtection="1">
      <alignment/>
      <protection/>
    </xf>
    <xf numFmtId="0" fontId="7" fillId="0" borderId="0" xfId="88" applyFont="1" applyAlignment="1" applyProtection="1">
      <alignment horizontal="left" vertical="center"/>
      <protection/>
    </xf>
    <xf numFmtId="0" fontId="7" fillId="0" borderId="0" xfId="88" applyFont="1" applyAlignment="1" applyProtection="1">
      <alignment vertical="center"/>
      <protection/>
    </xf>
    <xf numFmtId="0" fontId="7" fillId="0" borderId="17" xfId="88" applyFont="1" applyBorder="1" applyAlignment="1" applyProtection="1">
      <alignment horizontal="center" vertical="center"/>
      <protection/>
    </xf>
    <xf numFmtId="0" fontId="7" fillId="0" borderId="16" xfId="88" applyNumberFormat="1" applyFont="1" applyBorder="1" applyAlignment="1" applyProtection="1">
      <alignment horizontal="center" vertical="center"/>
      <protection/>
    </xf>
    <xf numFmtId="0" fontId="7" fillId="0" borderId="0" xfId="88" applyFont="1" applyAlignment="1" applyProtection="1">
      <alignment horizontal="center" vertical="center"/>
      <protection/>
    </xf>
    <xf numFmtId="49" fontId="3" fillId="0" borderId="14" xfId="82" applyFont="1" applyBorder="1" applyAlignment="1">
      <alignment horizontal="center" vertical="center"/>
      <protection/>
    </xf>
    <xf numFmtId="0" fontId="7" fillId="0" borderId="16" xfId="88" applyFont="1" applyBorder="1" applyAlignment="1" applyProtection="1">
      <alignment horizontal="center" vertical="center" wrapText="1"/>
      <protection/>
    </xf>
    <xf numFmtId="0" fontId="7" fillId="0" borderId="16" xfId="88" applyFont="1" applyBorder="1" applyAlignment="1" applyProtection="1">
      <alignment horizontal="center" vertical="center"/>
      <protection/>
    </xf>
    <xf numFmtId="0" fontId="7" fillId="0" borderId="0" xfId="88" applyFont="1" applyBorder="1" applyAlignment="1" applyProtection="1">
      <alignment horizontal="center" vertical="center"/>
      <protection/>
    </xf>
    <xf numFmtId="0" fontId="7" fillId="0" borderId="0" xfId="88" applyFont="1" applyBorder="1" applyAlignment="1" applyProtection="1">
      <alignment horizontal="center" vertical="center" wrapText="1"/>
      <protection/>
    </xf>
    <xf numFmtId="0" fontId="3" fillId="0" borderId="14" xfId="90" applyFont="1" applyBorder="1" applyAlignment="1" applyProtection="1">
      <alignment horizontal="center" vertical="center" wrapText="1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 14" xfId="85"/>
    <cellStyle name="Обычный 3 3 2" xfId="86"/>
    <cellStyle name="Обычный_Полезный отпуск электроэнергии и мощности, реализуемой по нерегулируемым ценам" xfId="87"/>
    <cellStyle name="Обычный_Полезный отпуск электроэнергии и мощности, реализуемой по регулируемым ценам" xfId="88"/>
    <cellStyle name="Обычный_Продажа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5\46EP.ST(v2.0),%20&#1043;&#1054;&#1044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&#1073;&#1072;&#1083;&#1072;&#1085;&#1089;&#1099;\&#1041;&#1072;&#1083;&#1072;&#1085;&#1089;&#1099;%20&#1076;&#1080;&#1085;&#1072;&#1084;&#1080;&#1082;&#1072;%20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2">
        <row r="18">
          <cell r="G18" t="str">
            <v>ООО "Горэлектро"</v>
          </cell>
        </row>
        <row r="34">
          <cell r="G34" t="str">
            <v>Бычков Дмитрий Александрович</v>
          </cell>
        </row>
        <row r="42">
          <cell r="G42" t="str">
            <v>Маркадеева Анна Владимировна</v>
          </cell>
        </row>
        <row r="43">
          <cell r="G43" t="str">
            <v>заместитель генерального директора</v>
          </cell>
        </row>
        <row r="44">
          <cell r="G44" t="str">
            <v>89156362155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Велижский муниципальный район</v>
          </cell>
        </row>
        <row r="3">
          <cell r="D3" t="str">
            <v>Вяземский муниципальный район</v>
          </cell>
        </row>
        <row r="4">
          <cell r="D4" t="str">
            <v>Гагаринский муниципальный район</v>
          </cell>
        </row>
        <row r="5">
          <cell r="D5" t="str">
            <v>Глинковский муниципальный район</v>
          </cell>
        </row>
        <row r="6">
          <cell r="D6" t="str">
            <v>Город Десногорск</v>
          </cell>
        </row>
        <row r="7">
          <cell r="D7" t="str">
            <v>Город Смоленск</v>
          </cell>
        </row>
        <row r="8">
          <cell r="D8" t="str">
            <v>Демидовский муниципальный район</v>
          </cell>
        </row>
        <row r="9">
          <cell r="D9" t="str">
            <v>Дорогобужский муниципальный район</v>
          </cell>
        </row>
        <row r="10">
          <cell r="D10" t="str">
            <v>Духовщинский муниципальный район</v>
          </cell>
        </row>
        <row r="11">
          <cell r="D11" t="str">
            <v>Ельнинский муниципальный район</v>
          </cell>
        </row>
        <row r="12">
          <cell r="D12" t="str">
            <v>Ершичский муниципальный район</v>
          </cell>
        </row>
        <row r="13">
          <cell r="D13" t="str">
            <v>Кардымовский муниципальный район</v>
          </cell>
        </row>
        <row r="14">
          <cell r="D14" t="str">
            <v>Краснинский муниципальный район</v>
          </cell>
        </row>
        <row r="15">
          <cell r="D15" t="str">
            <v>Монастырщинский муниципальный район</v>
          </cell>
        </row>
        <row r="16">
          <cell r="D16" t="str">
            <v>Новодугинский муниципальный район</v>
          </cell>
        </row>
        <row r="17">
          <cell r="D17" t="str">
            <v>Починковский муниципальный район</v>
          </cell>
        </row>
        <row r="18">
          <cell r="D18" t="str">
            <v>Рославльский муниципальный район</v>
          </cell>
        </row>
        <row r="19">
          <cell r="D19" t="str">
            <v>Руднянский муниципальный район</v>
          </cell>
        </row>
        <row r="20">
          <cell r="D20" t="str">
            <v>Сафоновский муниципальный район</v>
          </cell>
        </row>
        <row r="21">
          <cell r="D21" t="str">
            <v>Смоленский муниципальный район</v>
          </cell>
        </row>
        <row r="22">
          <cell r="D22" t="str">
            <v>Сычевский муниципальный район</v>
          </cell>
        </row>
        <row r="23">
          <cell r="D23" t="str">
            <v>Темкинский муниципальный район</v>
          </cell>
        </row>
        <row r="24">
          <cell r="D24" t="str">
            <v>Угранский муниципальный район</v>
          </cell>
        </row>
        <row r="25">
          <cell r="D25" t="str">
            <v>Хиславичский муниципальный район</v>
          </cell>
        </row>
        <row r="26">
          <cell r="D26" t="str">
            <v>Холм-Жирковский муниципальный район</v>
          </cell>
        </row>
        <row r="27">
          <cell r="D27" t="str">
            <v>Шумячский муниципальный район</v>
          </cell>
        </row>
        <row r="28">
          <cell r="D28" t="str">
            <v>Ярцевский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октябрь анализ"/>
      <sheetName val="декабрь анализ"/>
      <sheetName val="для 46 ээ"/>
    </sheetNames>
    <sheetDataSet>
      <sheetData sheetId="3">
        <row r="4">
          <cell r="O4">
            <v>16205.803000000002</v>
          </cell>
        </row>
        <row r="5">
          <cell r="O5">
            <v>9971.991999999998</v>
          </cell>
        </row>
        <row r="6">
          <cell r="O6">
            <v>5796.65</v>
          </cell>
        </row>
        <row r="8">
          <cell r="O8">
            <v>5490.711</v>
          </cell>
        </row>
        <row r="9">
          <cell r="O9">
            <v>1407.9539999999997</v>
          </cell>
        </row>
        <row r="10">
          <cell r="O10">
            <v>18648.328999999998</v>
          </cell>
        </row>
        <row r="11">
          <cell r="O11">
            <v>4595.796</v>
          </cell>
        </row>
        <row r="13">
          <cell r="O13">
            <v>179.303</v>
          </cell>
        </row>
        <row r="14">
          <cell r="O14">
            <v>185.12</v>
          </cell>
        </row>
        <row r="17">
          <cell r="O17">
            <v>39.80107532955992</v>
          </cell>
        </row>
        <row r="18">
          <cell r="O18">
            <v>23.871468777988287</v>
          </cell>
        </row>
        <row r="19">
          <cell r="O19">
            <v>13.987790610172802</v>
          </cell>
        </row>
        <row r="21">
          <cell r="O21">
            <v>13.157821371045342</v>
          </cell>
        </row>
        <row r="22">
          <cell r="O22">
            <v>3.36529356392632</v>
          </cell>
        </row>
        <row r="23">
          <cell r="O23">
            <v>44.44232057543374</v>
          </cell>
        </row>
        <row r="24">
          <cell r="O24">
            <v>11.048136058781722</v>
          </cell>
        </row>
        <row r="26">
          <cell r="O26">
            <v>0.41794850634552194</v>
          </cell>
        </row>
        <row r="27">
          <cell r="O27">
            <v>0.4240406742563677</v>
          </cell>
        </row>
        <row r="30">
          <cell r="O30">
            <v>16539.5675304</v>
          </cell>
        </row>
        <row r="31">
          <cell r="O31">
            <v>7600.0878064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M25" sqref="M25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40.8515625" style="1" customWidth="1"/>
    <col min="5" max="5" width="6.7109375" style="1" customWidth="1"/>
    <col min="6" max="10" width="15.7109375" style="1" customWidth="1"/>
    <col min="11" max="11" width="9.28125" style="1" customWidth="1"/>
    <col min="12" max="35" width="11.7109375" style="1" customWidth="1"/>
    <col min="36" max="16384" width="9.140625" style="1" customWidth="1"/>
  </cols>
  <sheetData>
    <row r="1" ht="11.25" hidden="1"/>
    <row r="2" ht="11.25" hidden="1"/>
    <row r="3" ht="11.25" hidden="1"/>
    <row r="4" spans="1:17" ht="11.25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25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ht="11.25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>
      <c r="A9" s="4"/>
      <c r="D9" s="11" t="str">
        <f>IF(org="","Не определено",org)</f>
        <v>ООО "Горэлектро"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4:10" ht="12" customHeight="1" hidden="1">
      <c r="D10" s="12"/>
      <c r="E10" s="12"/>
      <c r="F10" s="12"/>
      <c r="G10" s="12"/>
      <c r="H10" s="12"/>
      <c r="I10" s="12"/>
      <c r="J10" s="13" t="s">
        <v>13</v>
      </c>
    </row>
    <row r="11" spans="3:11" ht="15" customHeight="1">
      <c r="C11" s="5"/>
      <c r="D11" s="50" t="s">
        <v>14</v>
      </c>
      <c r="E11" s="50" t="s">
        <v>15</v>
      </c>
      <c r="F11" s="50" t="s">
        <v>16</v>
      </c>
      <c r="G11" s="50" t="s">
        <v>17</v>
      </c>
      <c r="H11" s="50"/>
      <c r="I11" s="50"/>
      <c r="J11" s="50"/>
      <c r="K11" s="15"/>
    </row>
    <row r="12" spans="3:11" ht="15" customHeight="1">
      <c r="C12" s="5"/>
      <c r="D12" s="50"/>
      <c r="E12" s="50"/>
      <c r="F12" s="50"/>
      <c r="G12" s="14" t="s">
        <v>18</v>
      </c>
      <c r="H12" s="14" t="s">
        <v>19</v>
      </c>
      <c r="I12" s="14" t="s">
        <v>20</v>
      </c>
      <c r="J12" s="14" t="s">
        <v>21</v>
      </c>
      <c r="K12" s="15"/>
    </row>
    <row r="13" spans="4:10" ht="12" customHeight="1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3:11" s="17" customFormat="1" ht="15" customHeight="1">
      <c r="C14" s="18"/>
      <c r="D14" s="45" t="s">
        <v>22</v>
      </c>
      <c r="E14" s="45"/>
      <c r="F14" s="45"/>
      <c r="G14" s="45"/>
      <c r="H14" s="45"/>
      <c r="I14" s="45"/>
      <c r="J14" s="45"/>
      <c r="K14" s="19"/>
    </row>
    <row r="15" spans="3:11" s="17" customFormat="1" ht="22.5">
      <c r="C15" s="18"/>
      <c r="D15" s="20" t="s">
        <v>23</v>
      </c>
      <c r="E15" s="21">
        <v>10</v>
      </c>
      <c r="F15" s="22">
        <f>SUM(G15:J15)</f>
        <v>31974.445</v>
      </c>
      <c r="G15" s="23">
        <f>G18</f>
        <v>16205.803000000002</v>
      </c>
      <c r="H15" s="23">
        <f>H18</f>
        <v>0</v>
      </c>
      <c r="I15" s="23">
        <f>I18</f>
        <v>9971.991999999998</v>
      </c>
      <c r="J15" s="23">
        <f>J18</f>
        <v>5796.65</v>
      </c>
      <c r="K15" s="19"/>
    </row>
    <row r="16" spans="3:11" s="17" customFormat="1" ht="15" customHeight="1">
      <c r="C16" s="18"/>
      <c r="D16" s="20" t="s">
        <v>24</v>
      </c>
      <c r="E16" s="21">
        <v>20</v>
      </c>
      <c r="F16" s="22">
        <f aca="true" t="shared" si="0" ref="F16:F79">SUM(G16:J16)</f>
        <v>0</v>
      </c>
      <c r="G16" s="23"/>
      <c r="H16" s="23"/>
      <c r="I16" s="23"/>
      <c r="J16" s="23"/>
      <c r="K16" s="19"/>
    </row>
    <row r="17" spans="3:11" s="17" customFormat="1" ht="15" customHeight="1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>
      <c r="C18" s="18"/>
      <c r="D18" s="20" t="s">
        <v>26</v>
      </c>
      <c r="E18" s="21">
        <v>40</v>
      </c>
      <c r="F18" s="22">
        <f t="shared" si="0"/>
        <v>31974.445</v>
      </c>
      <c r="G18" s="23">
        <f>'[2]для 46 ээ'!$O$4</f>
        <v>16205.803000000002</v>
      </c>
      <c r="H18" s="23">
        <v>0</v>
      </c>
      <c r="I18" s="23">
        <f>'[2]для 46 ээ'!$O$5</f>
        <v>9971.991999999998</v>
      </c>
      <c r="J18" s="23">
        <f>'[2]для 46 ээ'!$O$6</f>
        <v>5796.65</v>
      </c>
      <c r="K18" s="19"/>
    </row>
    <row r="19" spans="3:11" s="17" customFormat="1" ht="22.5">
      <c r="C19" s="18"/>
      <c r="D19" s="20" t="s">
        <v>27</v>
      </c>
      <c r="E19" s="21">
        <v>50</v>
      </c>
      <c r="F19" s="22">
        <f t="shared" si="0"/>
        <v>31938.485</v>
      </c>
      <c r="G19" s="23"/>
      <c r="H19" s="23"/>
      <c r="I19" s="23">
        <f>I20+I21+I22+I23</f>
        <v>16026.500000000002</v>
      </c>
      <c r="J19" s="23">
        <f>J20+J21+J22+J23</f>
        <v>15911.984999999997</v>
      </c>
      <c r="K19" s="19"/>
    </row>
    <row r="20" spans="3:11" s="17" customFormat="1" ht="15" customHeight="1">
      <c r="C20" s="18"/>
      <c r="D20" s="20" t="s">
        <v>18</v>
      </c>
      <c r="E20" s="21">
        <v>60</v>
      </c>
      <c r="F20" s="22">
        <f t="shared" si="0"/>
        <v>16026.500000000002</v>
      </c>
      <c r="G20" s="23"/>
      <c r="H20" s="23"/>
      <c r="I20" s="23">
        <f>G18-G32</f>
        <v>16026.500000000002</v>
      </c>
      <c r="J20" s="23"/>
      <c r="K20" s="19"/>
    </row>
    <row r="21" spans="3:11" s="17" customFormat="1" ht="15" customHeight="1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>
      <c r="C22" s="18"/>
      <c r="D22" s="20" t="s">
        <v>20</v>
      </c>
      <c r="E22" s="21">
        <v>80</v>
      </c>
      <c r="F22" s="22">
        <f t="shared" si="0"/>
        <v>15911.984999999997</v>
      </c>
      <c r="G22" s="23"/>
      <c r="H22" s="23"/>
      <c r="I22" s="23"/>
      <c r="J22" s="23">
        <f>I20+I18-I24</f>
        <v>15911.984999999997</v>
      </c>
      <c r="K22" s="19"/>
    </row>
    <row r="23" spans="3:11" s="17" customFormat="1" ht="15" customHeight="1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>
      <c r="C24" s="18"/>
      <c r="D24" s="20" t="s">
        <v>29</v>
      </c>
      <c r="E24" s="21">
        <v>100</v>
      </c>
      <c r="F24" s="22">
        <f t="shared" si="0"/>
        <v>30142.789999999997</v>
      </c>
      <c r="G24" s="23"/>
      <c r="H24" s="23"/>
      <c r="I24" s="23">
        <f>I25+I26+I27</f>
        <v>10086.507000000001</v>
      </c>
      <c r="J24" s="23">
        <f>J25+J26</f>
        <v>20056.282999999996</v>
      </c>
      <c r="K24" s="19"/>
    </row>
    <row r="25" spans="3:11" s="17" customFormat="1" ht="22.5">
      <c r="C25" s="18"/>
      <c r="D25" s="20" t="s">
        <v>30</v>
      </c>
      <c r="E25" s="21">
        <v>110</v>
      </c>
      <c r="F25" s="22">
        <f t="shared" si="0"/>
        <v>6898.665</v>
      </c>
      <c r="G25" s="23"/>
      <c r="H25" s="23"/>
      <c r="I25" s="23">
        <f>'[2]для 46 ээ'!$O$8</f>
        <v>5490.711</v>
      </c>
      <c r="J25" s="23">
        <f>'[2]для 46 ээ'!$O$9</f>
        <v>1407.9539999999997</v>
      </c>
      <c r="K25" s="19"/>
    </row>
    <row r="26" spans="3:11" s="17" customFormat="1" ht="15" customHeight="1">
      <c r="C26" s="18"/>
      <c r="D26" s="20" t="s">
        <v>31</v>
      </c>
      <c r="E26" s="21">
        <v>120</v>
      </c>
      <c r="F26" s="22">
        <f t="shared" si="0"/>
        <v>18648.328999999998</v>
      </c>
      <c r="G26" s="23"/>
      <c r="H26" s="23"/>
      <c r="I26" s="23"/>
      <c r="J26" s="23">
        <f>'[2]для 46 ээ'!$O$10</f>
        <v>18648.328999999998</v>
      </c>
      <c r="K26" s="19"/>
    </row>
    <row r="27" spans="3:11" s="17" customFormat="1" ht="22.5">
      <c r="C27" s="18"/>
      <c r="D27" s="20" t="s">
        <v>32</v>
      </c>
      <c r="E27" s="21">
        <v>130</v>
      </c>
      <c r="F27" s="22">
        <f t="shared" si="0"/>
        <v>4595.796</v>
      </c>
      <c r="G27" s="23"/>
      <c r="H27" s="23"/>
      <c r="I27" s="23">
        <f>'[2]для 46 ээ'!$O$11</f>
        <v>4595.796</v>
      </c>
      <c r="J27" s="23"/>
      <c r="K27" s="19"/>
    </row>
    <row r="28" spans="3:11" s="17" customFormat="1" ht="15" customHeight="1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>
      <c r="C29" s="18"/>
      <c r="D29" s="20" t="s">
        <v>34</v>
      </c>
      <c r="E29" s="21">
        <v>150</v>
      </c>
      <c r="F29" s="22">
        <f t="shared" si="0"/>
        <v>31938.484999999997</v>
      </c>
      <c r="G29" s="23">
        <f>G18-G32</f>
        <v>16026.500000000002</v>
      </c>
      <c r="H29" s="23">
        <v>0</v>
      </c>
      <c r="I29" s="23">
        <f>J22-I32</f>
        <v>15726.864999999996</v>
      </c>
      <c r="J29" s="23">
        <f>I32</f>
        <v>185.12</v>
      </c>
      <c r="K29" s="19"/>
    </row>
    <row r="30" spans="3:11" s="17" customFormat="1" ht="15" customHeight="1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>
      <c r="C32" s="18"/>
      <c r="D32" s="20" t="s">
        <v>37</v>
      </c>
      <c r="E32" s="21">
        <v>180</v>
      </c>
      <c r="F32" s="22">
        <f t="shared" si="0"/>
        <v>364.423</v>
      </c>
      <c r="G32" s="23">
        <f>'[2]для 46 ээ'!$O$13</f>
        <v>179.303</v>
      </c>
      <c r="H32" s="23"/>
      <c r="I32" s="23">
        <f>'[2]для 46 ээ'!$O$14</f>
        <v>185.12</v>
      </c>
      <c r="J32" s="23"/>
      <c r="K32" s="19"/>
    </row>
    <row r="33" spans="3:11" s="17" customFormat="1" ht="15" customHeight="1">
      <c r="C33" s="18"/>
      <c r="D33" s="20" t="s">
        <v>38</v>
      </c>
      <c r="E33" s="21">
        <v>190</v>
      </c>
      <c r="F33" s="22">
        <f t="shared" si="0"/>
        <v>1467.2320000000027</v>
      </c>
      <c r="G33" s="23"/>
      <c r="H33" s="23"/>
      <c r="I33" s="23"/>
      <c r="J33" s="23">
        <f>G15+I15+J15-I24-J24-G32-I32</f>
        <v>1467.2320000000027</v>
      </c>
      <c r="K33" s="19"/>
    </row>
    <row r="34" spans="3:11" s="17" customFormat="1" ht="15" customHeight="1">
      <c r="C34" s="18"/>
      <c r="D34" s="20" t="s">
        <v>39</v>
      </c>
      <c r="E34" s="21">
        <v>200</v>
      </c>
      <c r="F34" s="22">
        <f t="shared" si="0"/>
        <v>0</v>
      </c>
      <c r="G34" s="24"/>
      <c r="H34" s="24"/>
      <c r="I34" s="24"/>
      <c r="J34" s="24"/>
      <c r="K34" s="19"/>
    </row>
    <row r="35" spans="3:11" s="17" customFormat="1" ht="15" customHeight="1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>
      <c r="C36" s="18"/>
      <c r="D36" s="45" t="s">
        <v>41</v>
      </c>
      <c r="E36" s="45"/>
      <c r="F36" s="45"/>
      <c r="G36" s="45"/>
      <c r="H36" s="45"/>
      <c r="I36" s="45"/>
      <c r="J36" s="45"/>
      <c r="K36" s="19"/>
    </row>
    <row r="37" spans="3:11" s="17" customFormat="1" ht="22.5">
      <c r="C37" s="18"/>
      <c r="D37" s="20" t="s">
        <v>23</v>
      </c>
      <c r="E37" s="21">
        <v>300</v>
      </c>
      <c r="F37" s="22">
        <f t="shared" si="0"/>
        <v>77.66033471772101</v>
      </c>
      <c r="G37" s="23">
        <f>G40</f>
        <v>39.80107532955992</v>
      </c>
      <c r="H37" s="23">
        <f>H40</f>
        <v>0</v>
      </c>
      <c r="I37" s="23">
        <f>I40</f>
        <v>23.871468777988287</v>
      </c>
      <c r="J37" s="23">
        <f>J40</f>
        <v>13.987790610172802</v>
      </c>
      <c r="K37" s="19"/>
    </row>
    <row r="38" spans="3:11" s="17" customFormat="1" ht="15" customHeight="1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>
      <c r="C40" s="18"/>
      <c r="D40" s="20" t="s">
        <v>26</v>
      </c>
      <c r="E40" s="21">
        <v>330</v>
      </c>
      <c r="F40" s="22">
        <f t="shared" si="0"/>
        <v>77.66033471772101</v>
      </c>
      <c r="G40" s="23">
        <f>'[2]для 46 ээ'!$O$17</f>
        <v>39.80107532955992</v>
      </c>
      <c r="H40" s="23">
        <v>0</v>
      </c>
      <c r="I40" s="23">
        <f>'[2]для 46 ээ'!$O$18</f>
        <v>23.871468777988287</v>
      </c>
      <c r="J40" s="23">
        <f>'[2]для 46 ээ'!$O$19</f>
        <v>13.987790610172802</v>
      </c>
      <c r="K40" s="19"/>
    </row>
    <row r="41" spans="3:11" s="17" customFormat="1" ht="22.5">
      <c r="C41" s="18"/>
      <c r="D41" s="20" t="s">
        <v>27</v>
      </c>
      <c r="E41" s="21">
        <v>340</v>
      </c>
      <c r="F41" s="22">
        <f t="shared" si="0"/>
        <v>78.43176499459001</v>
      </c>
      <c r="G41" s="23"/>
      <c r="H41" s="23"/>
      <c r="I41" s="23">
        <f>I42</f>
        <v>39.3831268232144</v>
      </c>
      <c r="J41" s="23">
        <f>J44</f>
        <v>39.048638171375615</v>
      </c>
      <c r="K41" s="19"/>
    </row>
    <row r="42" spans="3:11" s="17" customFormat="1" ht="15" customHeight="1">
      <c r="C42" s="18"/>
      <c r="D42" s="20" t="s">
        <v>18</v>
      </c>
      <c r="E42" s="21">
        <v>350</v>
      </c>
      <c r="F42" s="22">
        <f t="shared" si="0"/>
        <v>39.3831268232144</v>
      </c>
      <c r="G42" s="23"/>
      <c r="H42" s="23"/>
      <c r="I42" s="23">
        <f>G40-G54</f>
        <v>39.3831268232144</v>
      </c>
      <c r="J42" s="23"/>
      <c r="K42" s="19"/>
    </row>
    <row r="43" spans="3:11" s="17" customFormat="1" ht="15" customHeight="1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>
      <c r="C44" s="18"/>
      <c r="D44" s="20" t="s">
        <v>20</v>
      </c>
      <c r="E44" s="21">
        <v>370</v>
      </c>
      <c r="F44" s="22">
        <f t="shared" si="0"/>
        <v>39.048638171375615</v>
      </c>
      <c r="G44" s="23"/>
      <c r="H44" s="23"/>
      <c r="I44" s="23"/>
      <c r="J44" s="23">
        <f>I42+I40-I46</f>
        <v>39.048638171375615</v>
      </c>
      <c r="K44" s="19"/>
    </row>
    <row r="45" spans="3:11" s="17" customFormat="1" ht="15" customHeight="1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>
      <c r="C46" s="18"/>
      <c r="D46" s="20" t="s">
        <v>29</v>
      </c>
      <c r="E46" s="21">
        <v>390</v>
      </c>
      <c r="F46" s="22">
        <f t="shared" si="0"/>
        <v>72.01357156918712</v>
      </c>
      <c r="G46" s="23"/>
      <c r="H46" s="23"/>
      <c r="I46" s="23">
        <f>I47+I48+I49</f>
        <v>24.205957429827066</v>
      </c>
      <c r="J46" s="23">
        <f>J47+J48</f>
        <v>47.80761413936006</v>
      </c>
      <c r="K46" s="19"/>
    </row>
    <row r="47" spans="3:11" s="17" customFormat="1" ht="22.5">
      <c r="C47" s="18"/>
      <c r="D47" s="20" t="s">
        <v>30</v>
      </c>
      <c r="E47" s="21">
        <v>400</v>
      </c>
      <c r="F47" s="22">
        <f t="shared" si="0"/>
        <v>16.523114934971662</v>
      </c>
      <c r="G47" s="23"/>
      <c r="H47" s="23"/>
      <c r="I47" s="23">
        <f>'[2]для 46 ээ'!$O$21</f>
        <v>13.157821371045342</v>
      </c>
      <c r="J47" s="23">
        <f>'[2]для 46 ээ'!$O$22</f>
        <v>3.36529356392632</v>
      </c>
      <c r="K47" s="19"/>
    </row>
    <row r="48" spans="3:11" s="17" customFormat="1" ht="15" customHeight="1">
      <c r="C48" s="18"/>
      <c r="D48" s="20" t="s">
        <v>31</v>
      </c>
      <c r="E48" s="21">
        <v>410</v>
      </c>
      <c r="F48" s="22">
        <f t="shared" si="0"/>
        <v>44.44232057543374</v>
      </c>
      <c r="G48" s="23"/>
      <c r="H48" s="23"/>
      <c r="I48" s="23"/>
      <c r="J48" s="23">
        <f>'[2]для 46 ээ'!$O$23</f>
        <v>44.44232057543374</v>
      </c>
      <c r="K48" s="19"/>
    </row>
    <row r="49" spans="3:11" s="17" customFormat="1" ht="15" customHeight="1">
      <c r="C49" s="18"/>
      <c r="D49" s="20" t="s">
        <v>42</v>
      </c>
      <c r="E49" s="21">
        <v>420</v>
      </c>
      <c r="F49" s="22">
        <f t="shared" si="0"/>
        <v>11.048136058781722</v>
      </c>
      <c r="G49" s="23"/>
      <c r="H49" s="23"/>
      <c r="I49" s="23">
        <f>'[2]для 46 ээ'!$O$24</f>
        <v>11.048136058781722</v>
      </c>
      <c r="J49" s="23"/>
      <c r="K49" s="19"/>
    </row>
    <row r="50" spans="3:11" s="17" customFormat="1" ht="15" customHeight="1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>
      <c r="C51" s="18"/>
      <c r="D51" s="20" t="s">
        <v>34</v>
      </c>
      <c r="E51" s="21">
        <v>440</v>
      </c>
      <c r="F51" s="22">
        <f t="shared" si="0"/>
        <v>78.00772432033364</v>
      </c>
      <c r="G51" s="23">
        <f>G40-G54</f>
        <v>39.3831268232144</v>
      </c>
      <c r="H51" s="23">
        <v>0</v>
      </c>
      <c r="I51" s="23">
        <f>J44-I54</f>
        <v>38.62459749711925</v>
      </c>
      <c r="J51" s="23">
        <v>0</v>
      </c>
      <c r="K51" s="19"/>
    </row>
    <row r="52" spans="3:11" s="17" customFormat="1" ht="15" customHeight="1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>
      <c r="C54" s="18"/>
      <c r="D54" s="20" t="s">
        <v>37</v>
      </c>
      <c r="E54" s="21">
        <v>470</v>
      </c>
      <c r="F54" s="22">
        <f t="shared" si="0"/>
        <v>0.8419891806018897</v>
      </c>
      <c r="G54" s="23">
        <f>'[2]для 46 ээ'!$O$26</f>
        <v>0.41794850634552194</v>
      </c>
      <c r="H54" s="23"/>
      <c r="I54" s="23">
        <f>'[2]для 46 ээ'!$O$27</f>
        <v>0.4240406742563677</v>
      </c>
      <c r="J54" s="23"/>
      <c r="K54" s="19"/>
    </row>
    <row r="55" spans="3:11" s="17" customFormat="1" ht="15" customHeight="1">
      <c r="C55" s="18"/>
      <c r="D55" s="20" t="s">
        <v>38</v>
      </c>
      <c r="E55" s="21">
        <v>480</v>
      </c>
      <c r="F55" s="22">
        <f t="shared" si="0"/>
        <v>5.228814642188364</v>
      </c>
      <c r="G55" s="23"/>
      <c r="H55" s="23"/>
      <c r="I55" s="23"/>
      <c r="J55" s="23">
        <f>G37+I37+J37-I46-J46-G54</f>
        <v>5.228814642188364</v>
      </c>
      <c r="K55" s="19"/>
    </row>
    <row r="56" spans="3:11" s="17" customFormat="1" ht="15" customHeight="1">
      <c r="C56" s="18"/>
      <c r="D56" s="20" t="s">
        <v>39</v>
      </c>
      <c r="E56" s="21">
        <v>490</v>
      </c>
      <c r="F56" s="22">
        <f t="shared" si="0"/>
        <v>0</v>
      </c>
      <c r="G56" s="24"/>
      <c r="H56" s="24"/>
      <c r="I56" s="24"/>
      <c r="J56" s="24"/>
      <c r="K56" s="19"/>
    </row>
    <row r="57" spans="3:11" s="17" customFormat="1" ht="15" customHeight="1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hidden="1">
      <c r="C58" s="18"/>
      <c r="D58" s="45" t="s">
        <v>41</v>
      </c>
      <c r="E58" s="45"/>
      <c r="F58" s="45"/>
      <c r="G58" s="45"/>
      <c r="H58" s="45"/>
      <c r="I58" s="45"/>
      <c r="J58" s="45"/>
      <c r="K58" s="19"/>
    </row>
    <row r="59" spans="3:11" s="17" customFormat="1" ht="15" customHeight="1" hidden="1">
      <c r="C59" s="18"/>
      <c r="D59" s="20" t="s">
        <v>43</v>
      </c>
      <c r="E59" s="21">
        <v>600</v>
      </c>
      <c r="F59" s="22">
        <f t="shared" si="0"/>
        <v>0</v>
      </c>
      <c r="G59" s="24"/>
      <c r="H59" s="24"/>
      <c r="I59" s="24"/>
      <c r="J59" s="24"/>
      <c r="K59" s="19"/>
    </row>
    <row r="60" spans="3:11" s="17" customFormat="1" ht="15" customHeight="1" hidden="1">
      <c r="C60" s="18"/>
      <c r="D60" s="20" t="s">
        <v>44</v>
      </c>
      <c r="E60" s="21">
        <v>610</v>
      </c>
      <c r="F60" s="22">
        <f t="shared" si="0"/>
        <v>0</v>
      </c>
      <c r="G60" s="24"/>
      <c r="H60" s="24"/>
      <c r="I60" s="24"/>
      <c r="J60" s="24"/>
      <c r="K60" s="19"/>
    </row>
    <row r="61" spans="3:11" s="17" customFormat="1" ht="15" customHeight="1" hidden="1">
      <c r="C61" s="18"/>
      <c r="D61" s="20" t="s">
        <v>45</v>
      </c>
      <c r="E61" s="21">
        <v>620</v>
      </c>
      <c r="F61" s="22">
        <f t="shared" si="0"/>
        <v>0</v>
      </c>
      <c r="G61" s="24"/>
      <c r="H61" s="24"/>
      <c r="I61" s="24"/>
      <c r="J61" s="24"/>
      <c r="K61" s="19"/>
    </row>
    <row r="62" spans="3:11" s="17" customFormat="1" ht="15" customHeight="1" hidden="1">
      <c r="C62" s="18"/>
      <c r="D62" s="45" t="s">
        <v>46</v>
      </c>
      <c r="E62" s="45"/>
      <c r="F62" s="45"/>
      <c r="G62" s="45"/>
      <c r="H62" s="45"/>
      <c r="I62" s="45"/>
      <c r="J62" s="45"/>
      <c r="K62" s="19"/>
    </row>
    <row r="63" spans="3:11" s="17" customFormat="1" ht="22.5" hidden="1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hidden="1">
      <c r="C64" s="5"/>
      <c r="D64" s="20" t="s">
        <v>48</v>
      </c>
      <c r="E64" s="21">
        <v>710</v>
      </c>
      <c r="F64" s="22">
        <f t="shared" si="0"/>
        <v>0</v>
      </c>
      <c r="G64" s="25"/>
      <c r="H64" s="25"/>
      <c r="I64" s="25"/>
      <c r="J64" s="25"/>
      <c r="K64" s="15"/>
    </row>
    <row r="65" spans="3:11" ht="15" customHeight="1" hidden="1">
      <c r="C65" s="5"/>
      <c r="D65" s="20" t="s">
        <v>49</v>
      </c>
      <c r="E65" s="21">
        <v>720</v>
      </c>
      <c r="F65" s="22">
        <f t="shared" si="0"/>
        <v>30142.789999999997</v>
      </c>
      <c r="G65" s="25"/>
      <c r="H65" s="25"/>
      <c r="I65" s="25">
        <f>I24</f>
        <v>10086.507000000001</v>
      </c>
      <c r="J65" s="25">
        <f>J24</f>
        <v>20056.282999999996</v>
      </c>
      <c r="K65" s="15"/>
    </row>
    <row r="66" spans="3:11" ht="15" customHeight="1" hidden="1">
      <c r="C66" s="5"/>
      <c r="D66" s="20" t="s">
        <v>50</v>
      </c>
      <c r="E66" s="21">
        <v>730</v>
      </c>
      <c r="F66" s="22">
        <f t="shared" si="0"/>
        <v>0</v>
      </c>
      <c r="G66" s="25"/>
      <c r="H66" s="25"/>
      <c r="I66" s="25"/>
      <c r="J66" s="25"/>
      <c r="K66" s="15"/>
    </row>
    <row r="67" spans="3:11" ht="15" customHeight="1" hidden="1">
      <c r="C67" s="5"/>
      <c r="D67" s="20" t="s">
        <v>51</v>
      </c>
      <c r="E67" s="21">
        <v>740</v>
      </c>
      <c r="F67" s="22">
        <f t="shared" si="0"/>
        <v>0</v>
      </c>
      <c r="G67" s="25"/>
      <c r="H67" s="25"/>
      <c r="I67" s="25"/>
      <c r="J67" s="25"/>
      <c r="K67" s="15"/>
    </row>
    <row r="68" spans="3:11" ht="22.5" hidden="1">
      <c r="C68" s="5"/>
      <c r="D68" s="20" t="s">
        <v>52</v>
      </c>
      <c r="E68" s="21">
        <v>750</v>
      </c>
      <c r="F68" s="22">
        <f t="shared" si="0"/>
        <v>0</v>
      </c>
      <c r="G68" s="25"/>
      <c r="H68" s="25"/>
      <c r="I68" s="25"/>
      <c r="J68" s="25"/>
      <c r="K68" s="15"/>
    </row>
    <row r="69" spans="3:11" ht="15" customHeight="1" hidden="1">
      <c r="C69" s="5"/>
      <c r="D69" s="20" t="s">
        <v>48</v>
      </c>
      <c r="E69" s="21">
        <v>760</v>
      </c>
      <c r="F69" s="22">
        <f t="shared" si="0"/>
        <v>0</v>
      </c>
      <c r="G69" s="25"/>
      <c r="H69" s="25"/>
      <c r="I69" s="25"/>
      <c r="J69" s="25"/>
      <c r="K69" s="15"/>
    </row>
    <row r="70" spans="3:11" ht="15" customHeight="1" hidden="1">
      <c r="C70" s="5"/>
      <c r="D70" s="20" t="s">
        <v>49</v>
      </c>
      <c r="E70" s="21">
        <v>770</v>
      </c>
      <c r="F70" s="22">
        <f t="shared" si="0"/>
        <v>30142.789999999997</v>
      </c>
      <c r="G70" s="25"/>
      <c r="H70" s="25"/>
      <c r="I70" s="25">
        <f>I65</f>
        <v>10086.507000000001</v>
      </c>
      <c r="J70" s="25">
        <f>J65</f>
        <v>20056.282999999996</v>
      </c>
      <c r="K70" s="15"/>
    </row>
    <row r="71" spans="3:11" ht="15" customHeight="1" hidden="1">
      <c r="C71" s="5"/>
      <c r="D71" s="20" t="s">
        <v>50</v>
      </c>
      <c r="E71" s="21">
        <v>780</v>
      </c>
      <c r="F71" s="22">
        <f t="shared" si="0"/>
        <v>0</v>
      </c>
      <c r="G71" s="25"/>
      <c r="H71" s="25"/>
      <c r="I71" s="25"/>
      <c r="J71" s="25"/>
      <c r="K71" s="15"/>
    </row>
    <row r="72" spans="3:11" ht="15" customHeight="1" hidden="1">
      <c r="C72" s="5"/>
      <c r="D72" s="20" t="s">
        <v>51</v>
      </c>
      <c r="E72" s="21">
        <v>790</v>
      </c>
      <c r="F72" s="22">
        <f t="shared" si="0"/>
        <v>0</v>
      </c>
      <c r="G72" s="25"/>
      <c r="H72" s="25"/>
      <c r="I72" s="25"/>
      <c r="J72" s="25"/>
      <c r="K72" s="15"/>
    </row>
    <row r="73" spans="3:11" ht="15" customHeight="1" hidden="1">
      <c r="C73" s="5"/>
      <c r="D73" s="45" t="s">
        <v>53</v>
      </c>
      <c r="E73" s="45"/>
      <c r="F73" s="45"/>
      <c r="G73" s="45"/>
      <c r="H73" s="45"/>
      <c r="I73" s="45"/>
      <c r="J73" s="45"/>
      <c r="K73" s="15"/>
    </row>
    <row r="74" spans="3:11" ht="22.5" hidden="1">
      <c r="C74" s="5"/>
      <c r="D74" s="20" t="s">
        <v>47</v>
      </c>
      <c r="E74" s="21">
        <v>800</v>
      </c>
      <c r="F74" s="22">
        <f t="shared" si="0"/>
        <v>24139.6553368</v>
      </c>
      <c r="G74" s="25"/>
      <c r="H74" s="25"/>
      <c r="I74" s="25"/>
      <c r="J74" s="25">
        <f>J77+J78</f>
        <v>24139.6553368</v>
      </c>
      <c r="K74" s="15"/>
    </row>
    <row r="75" spans="3:11" ht="15" customHeight="1" hidden="1">
      <c r="C75" s="5"/>
      <c r="D75" s="20" t="s">
        <v>48</v>
      </c>
      <c r="E75" s="21">
        <v>810</v>
      </c>
      <c r="F75" s="22">
        <f t="shared" si="0"/>
        <v>0</v>
      </c>
      <c r="G75" s="25"/>
      <c r="H75" s="25"/>
      <c r="I75" s="25"/>
      <c r="J75" s="25"/>
      <c r="K75" s="15"/>
    </row>
    <row r="76" spans="3:11" ht="15" customHeight="1" hidden="1">
      <c r="C76" s="5"/>
      <c r="D76" s="20" t="s">
        <v>49</v>
      </c>
      <c r="E76" s="21">
        <v>820</v>
      </c>
      <c r="F76" s="22">
        <f t="shared" si="0"/>
        <v>24139.6553368</v>
      </c>
      <c r="G76" s="25"/>
      <c r="H76" s="25"/>
      <c r="I76" s="25"/>
      <c r="J76" s="25">
        <f>J77+J78</f>
        <v>24139.6553368</v>
      </c>
      <c r="K76" s="15"/>
    </row>
    <row r="77" spans="3:11" ht="15" customHeight="1" hidden="1">
      <c r="C77" s="5"/>
      <c r="D77" s="20" t="s">
        <v>50</v>
      </c>
      <c r="E77" s="21">
        <v>830</v>
      </c>
      <c r="F77" s="22">
        <f t="shared" si="0"/>
        <v>16539.5675304</v>
      </c>
      <c r="G77" s="25"/>
      <c r="H77" s="25"/>
      <c r="I77" s="25"/>
      <c r="J77" s="25">
        <f>'[2]для 46 ээ'!$O$30</f>
        <v>16539.5675304</v>
      </c>
      <c r="K77" s="15"/>
    </row>
    <row r="78" spans="3:11" ht="15" customHeight="1" hidden="1">
      <c r="C78" s="5"/>
      <c r="D78" s="20" t="s">
        <v>51</v>
      </c>
      <c r="E78" s="21">
        <v>840</v>
      </c>
      <c r="F78" s="22">
        <f t="shared" si="0"/>
        <v>7600.0878064</v>
      </c>
      <c r="G78" s="25"/>
      <c r="H78" s="25"/>
      <c r="I78" s="25"/>
      <c r="J78" s="25">
        <f>'[2]для 46 ээ'!$O$31</f>
        <v>7600.0878064</v>
      </c>
      <c r="K78" s="15"/>
    </row>
    <row r="79" spans="3:12" ht="22.5" hidden="1">
      <c r="C79" s="5"/>
      <c r="D79" s="20" t="s">
        <v>52</v>
      </c>
      <c r="E79" s="21">
        <v>850</v>
      </c>
      <c r="F79" s="22">
        <f t="shared" si="0"/>
        <v>0</v>
      </c>
      <c r="G79" s="26"/>
      <c r="H79" s="26"/>
      <c r="I79" s="26"/>
      <c r="J79" s="26"/>
      <c r="K79" s="27"/>
      <c r="L79" s="28"/>
    </row>
    <row r="80" spans="3:12" ht="15" customHeight="1" hidden="1">
      <c r="C80" s="5"/>
      <c r="D80" s="20" t="s">
        <v>48</v>
      </c>
      <c r="E80" s="21">
        <v>860</v>
      </c>
      <c r="F80" s="22">
        <f aca="true" t="shared" si="1" ref="F80:F86">SUM(G80:J80)</f>
        <v>0</v>
      </c>
      <c r="G80" s="26"/>
      <c r="H80" s="26"/>
      <c r="I80" s="26"/>
      <c r="J80" s="26"/>
      <c r="K80" s="27"/>
      <c r="L80" s="28"/>
    </row>
    <row r="81" spans="3:12" ht="15" customHeight="1" hidden="1">
      <c r="C81" s="5"/>
      <c r="D81" s="20" t="s">
        <v>49</v>
      </c>
      <c r="E81" s="21">
        <v>870</v>
      </c>
      <c r="F81" s="22">
        <f t="shared" si="1"/>
        <v>0</v>
      </c>
      <c r="G81" s="26"/>
      <c r="H81" s="26"/>
      <c r="I81" s="26"/>
      <c r="J81" s="26"/>
      <c r="K81" s="27"/>
      <c r="L81" s="28"/>
    </row>
    <row r="82" spans="3:12" ht="15" customHeight="1" hidden="1">
      <c r="C82" s="5"/>
      <c r="D82" s="20" t="s">
        <v>50</v>
      </c>
      <c r="E82" s="21">
        <v>880</v>
      </c>
      <c r="F82" s="22">
        <f t="shared" si="1"/>
        <v>0</v>
      </c>
      <c r="G82" s="29"/>
      <c r="H82" s="29"/>
      <c r="I82" s="29"/>
      <c r="J82" s="29"/>
      <c r="K82" s="27"/>
      <c r="L82" s="28"/>
    </row>
    <row r="83" spans="3:12" ht="15" customHeight="1" hidden="1">
      <c r="C83" s="5"/>
      <c r="D83" s="20" t="s">
        <v>51</v>
      </c>
      <c r="E83" s="21">
        <v>890</v>
      </c>
      <c r="F83" s="22">
        <f t="shared" si="1"/>
        <v>0</v>
      </c>
      <c r="G83" s="30"/>
      <c r="H83" s="30"/>
      <c r="I83" s="30"/>
      <c r="J83" s="30"/>
      <c r="K83" s="27"/>
      <c r="L83" s="28"/>
    </row>
    <row r="84" spans="3:12" ht="15" customHeight="1" hidden="1">
      <c r="C84" s="5"/>
      <c r="D84" s="20" t="s">
        <v>54</v>
      </c>
      <c r="E84" s="21">
        <v>900</v>
      </c>
      <c r="F84" s="22">
        <f t="shared" si="1"/>
        <v>0</v>
      </c>
      <c r="G84" s="30"/>
      <c r="H84" s="30"/>
      <c r="I84" s="30"/>
      <c r="J84" s="30"/>
      <c r="K84" s="27"/>
      <c r="L84" s="28"/>
    </row>
    <row r="85" spans="3:12" ht="15" customHeight="1" hidden="1">
      <c r="C85" s="5"/>
      <c r="D85" s="20" t="s">
        <v>51</v>
      </c>
      <c r="E85" s="21">
        <v>910</v>
      </c>
      <c r="F85" s="22">
        <f t="shared" si="1"/>
        <v>0</v>
      </c>
      <c r="G85" s="30"/>
      <c r="H85" s="30"/>
      <c r="I85" s="30"/>
      <c r="J85" s="30"/>
      <c r="K85" s="27"/>
      <c r="L85" s="28"/>
    </row>
    <row r="86" spans="3:12" ht="15" customHeight="1" hidden="1">
      <c r="C86" s="5"/>
      <c r="D86" s="20" t="s">
        <v>50</v>
      </c>
      <c r="E86" s="21">
        <v>920</v>
      </c>
      <c r="F86" s="22">
        <f t="shared" si="1"/>
        <v>0</v>
      </c>
      <c r="G86" s="30"/>
      <c r="H86" s="30"/>
      <c r="I86" s="30"/>
      <c r="J86" s="30"/>
      <c r="K86" s="27"/>
      <c r="L86" s="28"/>
    </row>
    <row r="87" spans="4:19" ht="11.25" hidden="1">
      <c r="D87" s="12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28"/>
      <c r="S87" s="28"/>
    </row>
    <row r="88" spans="1:11" s="34" customFormat="1" ht="12.75" hidden="1">
      <c r="A88" s="33"/>
      <c r="D88" s="35" t="s">
        <v>55</v>
      </c>
      <c r="E88" s="43" t="str">
        <f>IF('[1]Титульный'!G34="","",'[1]Титульный'!G34)</f>
        <v>Бычков Дмитрий Александрович</v>
      </c>
      <c r="F88" s="43"/>
      <c r="G88" s="43"/>
      <c r="H88" s="43"/>
      <c r="J88" s="46"/>
      <c r="K88" s="47"/>
    </row>
    <row r="89" spans="1:11" s="34" customFormat="1" ht="12.75" hidden="1">
      <c r="A89" s="33"/>
      <c r="E89" s="48" t="s">
        <v>56</v>
      </c>
      <c r="F89" s="48"/>
      <c r="G89" s="48"/>
      <c r="H89" s="48"/>
      <c r="J89" s="49" t="s">
        <v>57</v>
      </c>
      <c r="K89" s="48"/>
    </row>
    <row r="90" spans="1:11" s="34" customFormat="1" ht="12.75" hidden="1">
      <c r="A90" s="33"/>
      <c r="G90" s="37"/>
      <c r="K90" s="37"/>
    </row>
    <row r="91" s="34" customFormat="1" ht="12.75" hidden="1">
      <c r="A91" s="33"/>
    </row>
    <row r="92" spans="1:13" s="34" customFormat="1" ht="12.75" hidden="1">
      <c r="A92" s="33"/>
      <c r="D92" s="38" t="s">
        <v>58</v>
      </c>
      <c r="E92" s="43" t="str">
        <f>IF('[1]Титульный'!G43="","",'[1]Титульный'!G43)</f>
        <v>заместитель генерального директора</v>
      </c>
      <c r="F92" s="43"/>
      <c r="G92" s="36"/>
      <c r="H92" s="43" t="str">
        <f>IF('[1]Титульный'!G42="","",'[1]Титульный'!G42)</f>
        <v>Маркадеева Анна Владимировна</v>
      </c>
      <c r="I92" s="43"/>
      <c r="J92" s="43"/>
      <c r="K92" s="36"/>
      <c r="L92" s="39"/>
      <c r="M92" s="39"/>
    </row>
    <row r="93" spans="1:13" s="34" customFormat="1" ht="12.75" hidden="1">
      <c r="A93" s="33"/>
      <c r="D93" s="38" t="s">
        <v>59</v>
      </c>
      <c r="E93" s="44" t="s">
        <v>60</v>
      </c>
      <c r="F93" s="44"/>
      <c r="G93" s="37"/>
      <c r="H93" s="44" t="s">
        <v>56</v>
      </c>
      <c r="I93" s="44"/>
      <c r="J93" s="44"/>
      <c r="K93" s="37"/>
      <c r="L93" s="44" t="s">
        <v>57</v>
      </c>
      <c r="M93" s="44"/>
    </row>
    <row r="94" spans="1:4" s="34" customFormat="1" ht="12.75" hidden="1">
      <c r="A94" s="33"/>
      <c r="D94" s="38" t="s">
        <v>61</v>
      </c>
    </row>
    <row r="95" spans="1:10" s="34" customFormat="1" ht="12.75" hidden="1">
      <c r="A95" s="33"/>
      <c r="E95" s="43" t="str">
        <f>IF('[1]Титульный'!G44="","",'[1]Титульный'!G44)</f>
        <v>89156362155</v>
      </c>
      <c r="F95" s="43"/>
      <c r="G95" s="43"/>
      <c r="I95" s="40" t="s">
        <v>62</v>
      </c>
      <c r="J95" s="38"/>
    </row>
    <row r="96" spans="1:10" s="34" customFormat="1" ht="12.75" hidden="1">
      <c r="A96" s="33"/>
      <c r="E96" s="42" t="s">
        <v>63</v>
      </c>
      <c r="F96" s="42"/>
      <c r="G96" s="42"/>
      <c r="I96" s="41" t="s">
        <v>64</v>
      </c>
      <c r="J96" s="41"/>
    </row>
    <row r="97" spans="5:19" ht="11.25" hidden="1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8"/>
      <c r="S97" s="28"/>
    </row>
    <row r="98" spans="5:19" ht="11.2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8"/>
      <c r="S98" s="28"/>
    </row>
    <row r="99" spans="5:19" ht="11.2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28"/>
      <c r="S99" s="28"/>
    </row>
    <row r="100" spans="5:19" ht="11.2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8"/>
      <c r="S100" s="28"/>
    </row>
    <row r="101" spans="5:19" ht="11.2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28"/>
      <c r="S101" s="28"/>
    </row>
    <row r="102" spans="5:19" ht="11.25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28"/>
      <c r="S102" s="28"/>
    </row>
    <row r="103" spans="5:19" ht="11.25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28"/>
      <c r="S103" s="28"/>
    </row>
    <row r="104" spans="5:19" ht="11.25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28"/>
      <c r="S104" s="28"/>
    </row>
    <row r="105" spans="5:19" ht="11.25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28"/>
      <c r="S105" s="28"/>
    </row>
    <row r="106" spans="5:19" ht="11.25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28"/>
      <c r="S106" s="28"/>
    </row>
    <row r="107" spans="5:19" ht="11.25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28"/>
      <c r="S107" s="28"/>
    </row>
    <row r="108" spans="5:19" ht="11.25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8"/>
      <c r="S108" s="28"/>
    </row>
    <row r="109" spans="5:19" ht="11.25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8"/>
      <c r="S109" s="28"/>
    </row>
    <row r="110" spans="5:19" ht="11.25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8"/>
      <c r="S110" s="28"/>
    </row>
    <row r="111" spans="5:19" ht="11.25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8"/>
      <c r="S111" s="28"/>
    </row>
    <row r="112" spans="5:19" ht="11.25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8"/>
      <c r="S112" s="28"/>
    </row>
    <row r="113" spans="5:19" ht="11.25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8"/>
      <c r="S113" s="28"/>
    </row>
    <row r="114" spans="5:19" ht="11.25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8"/>
      <c r="S114" s="28"/>
    </row>
    <row r="115" spans="5:19" ht="11.25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8"/>
      <c r="S115" s="28"/>
    </row>
    <row r="116" spans="5:19" ht="11.25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8"/>
      <c r="S116" s="28"/>
    </row>
    <row r="117" spans="5:19" ht="11.25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8"/>
      <c r="S117" s="28"/>
    </row>
    <row r="118" spans="5:19" ht="11.25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8"/>
      <c r="S118" s="28"/>
    </row>
    <row r="119" spans="5:19" ht="11.25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28"/>
      <c r="S119" s="28"/>
    </row>
    <row r="120" spans="5:19" ht="11.25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28"/>
      <c r="S120" s="28"/>
    </row>
    <row r="121" spans="5:19" ht="11.25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28"/>
      <c r="S121" s="28"/>
    </row>
    <row r="122" spans="5:19" ht="11.25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8"/>
      <c r="S122" s="28"/>
    </row>
    <row r="123" spans="5:19" ht="11.25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8"/>
      <c r="S123" s="28"/>
    </row>
    <row r="124" spans="5:19" ht="11.25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8"/>
      <c r="S124" s="28"/>
    </row>
    <row r="125" spans="5:19" ht="11.25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8"/>
      <c r="S125" s="28"/>
    </row>
    <row r="126" spans="5:19" ht="11.25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8"/>
      <c r="S126" s="28"/>
    </row>
    <row r="127" spans="5:19" ht="11.25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8"/>
      <c r="S127" s="28"/>
    </row>
    <row r="128" spans="5:19" ht="11.25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8"/>
      <c r="S128" s="28"/>
    </row>
    <row r="129" spans="5:19" ht="11.2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5:19" ht="11.2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5:19" ht="11.2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5:19" ht="11.2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</sheetData>
  <sheetProtection password="FA9C" sheet="1" objects="1" scenarios="1" formatColumns="0" formatRows="0"/>
  <mergeCells count="20">
    <mergeCell ref="D11:D12"/>
    <mergeCell ref="E11:E12"/>
    <mergeCell ref="F11:F12"/>
    <mergeCell ref="G11:J11"/>
    <mergeCell ref="D14:J14"/>
    <mergeCell ref="D36:J36"/>
    <mergeCell ref="D58:J58"/>
    <mergeCell ref="D62:J62"/>
    <mergeCell ref="D73:J73"/>
    <mergeCell ref="E88:H88"/>
    <mergeCell ref="J88:K88"/>
    <mergeCell ref="E89:H89"/>
    <mergeCell ref="J89:K89"/>
    <mergeCell ref="E96:G96"/>
    <mergeCell ref="E92:F92"/>
    <mergeCell ref="H92:J92"/>
    <mergeCell ref="E93:F93"/>
    <mergeCell ref="H93:J93"/>
    <mergeCell ref="L93:M93"/>
    <mergeCell ref="E95:G95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2018-03-30T08:57:40Z</dcterms:created>
  <dcterms:modified xsi:type="dcterms:W3CDTF">2018-03-30T09:03:32Z</dcterms:modified>
  <cp:category/>
  <cp:version/>
  <cp:contentType/>
  <cp:contentStatus/>
</cp:coreProperties>
</file>